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.boesch\Desktop\"/>
    </mc:Choice>
  </mc:AlternateContent>
  <xr:revisionPtr revIDLastSave="0" documentId="13_ncr:1_{04FBFB2C-F469-4C3B-B8F6-C3F79022780B}" xr6:coauthVersionLast="47" xr6:coauthVersionMax="47" xr10:uidLastSave="{00000000-0000-0000-0000-000000000000}"/>
  <bookViews>
    <workbookView xWindow="28680" yWindow="-120" windowWidth="29040" windowHeight="16440" xr2:uid="{38FDD32B-7BA8-468A-88A1-DF4908D9E46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1" l="1"/>
  <c r="F23" i="1"/>
  <c r="G23" i="1"/>
  <c r="F24" i="1"/>
  <c r="G24" i="1"/>
  <c r="F25" i="1"/>
  <c r="G25" i="1"/>
  <c r="F26" i="1"/>
  <c r="G26" i="1"/>
  <c r="F27" i="1"/>
  <c r="G27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G22" i="1" l="1"/>
  <c r="G28" i="1" s="1"/>
  <c r="F22" i="1"/>
  <c r="F28" i="1" s="1"/>
  <c r="G6" i="1"/>
  <c r="G19" i="1" s="1"/>
  <c r="D50" i="1" s="1"/>
  <c r="F6" i="1"/>
  <c r="F19" i="1" s="1"/>
  <c r="C50" i="1" s="1"/>
  <c r="C52" i="1" s="1"/>
  <c r="G43" i="1" l="1"/>
  <c r="G44" i="1"/>
  <c r="G45" i="1"/>
  <c r="F43" i="1"/>
  <c r="F44" i="1"/>
  <c r="F45" i="1"/>
  <c r="F42" i="1"/>
  <c r="G42" i="1"/>
  <c r="F36" i="1"/>
  <c r="F37" i="1"/>
  <c r="F38" i="1"/>
  <c r="F39" i="1"/>
  <c r="F40" i="1"/>
  <c r="F41" i="1"/>
  <c r="G37" i="1"/>
  <c r="G38" i="1"/>
  <c r="G39" i="1"/>
  <c r="G40" i="1"/>
  <c r="G41" i="1"/>
  <c r="G32" i="1"/>
  <c r="G33" i="1"/>
  <c r="G34" i="1"/>
  <c r="G35" i="1"/>
  <c r="G36" i="1"/>
  <c r="G31" i="1"/>
  <c r="F32" i="1"/>
  <c r="F33" i="1"/>
  <c r="F34" i="1"/>
  <c r="F35" i="1"/>
  <c r="F46" i="1" l="1"/>
  <c r="C54" i="1" s="1"/>
  <c r="C56" i="1" s="1"/>
  <c r="G46" i="1"/>
  <c r="D54" i="1" s="1"/>
  <c r="D52" i="1"/>
  <c r="C58" i="1" l="1"/>
  <c r="C61" i="1" s="1"/>
  <c r="C60" i="1"/>
  <c r="D56" i="1"/>
  <c r="D58" i="1" l="1"/>
  <c r="D61" i="1" s="1"/>
  <c r="D60" i="1"/>
</calcChain>
</file>

<file path=xl/sharedStrings.xml><?xml version="1.0" encoding="utf-8"?>
<sst xmlns="http://schemas.openxmlformats.org/spreadsheetml/2006/main" count="64" uniqueCount="45">
  <si>
    <t>CHF</t>
  </si>
  <si>
    <t>Stk/kg</t>
  </si>
  <si>
    <t>EUR</t>
  </si>
  <si>
    <t>Arbeit</t>
  </si>
  <si>
    <t>CHF/min</t>
  </si>
  <si>
    <t>min</t>
  </si>
  <si>
    <t>EUR/min</t>
  </si>
  <si>
    <t>leimen</t>
  </si>
  <si>
    <t>malen</t>
  </si>
  <si>
    <t>sägen</t>
  </si>
  <si>
    <t>Total</t>
  </si>
  <si>
    <t>Euro Kurs</t>
  </si>
  <si>
    <t>Verrechnung</t>
  </si>
  <si>
    <t>Kalkulation</t>
  </si>
  <si>
    <t>Netto Verkaufspreis</t>
  </si>
  <si>
    <t>Total EUR</t>
  </si>
  <si>
    <t>Material Einkauf</t>
  </si>
  <si>
    <t>Total CHF</t>
  </si>
  <si>
    <t>Marge Material</t>
  </si>
  <si>
    <t>Spesen Material Einkauf</t>
  </si>
  <si>
    <t>Netto Einkauf Material</t>
  </si>
  <si>
    <t>Brutto Einkauf Material</t>
  </si>
  <si>
    <t>Marge Verkauf</t>
  </si>
  <si>
    <t>Brutto Verkaufspreis</t>
  </si>
  <si>
    <t>Gewinn Bruttopreis</t>
  </si>
  <si>
    <t>Gewinn Nettopreis</t>
  </si>
  <si>
    <t>eindrehen ATI</t>
  </si>
  <si>
    <t>schneiden</t>
  </si>
  <si>
    <t>kugeln</t>
  </si>
  <si>
    <t>abkluppen</t>
  </si>
  <si>
    <t>schmirgeln</t>
  </si>
  <si>
    <t>einpressen</t>
  </si>
  <si>
    <t>verpacken</t>
  </si>
  <si>
    <t>Total Arbeit pro Stk.</t>
  </si>
  <si>
    <t>Stückzahl</t>
  </si>
  <si>
    <t>%</t>
  </si>
  <si>
    <t>Drehteile mit Schrauben bestücken</t>
  </si>
  <si>
    <t>Fertigung Stangen komplett</t>
  </si>
  <si>
    <t>Material</t>
  </si>
  <si>
    <t>Verkaufspreisvorlage</t>
  </si>
  <si>
    <t>Transport</t>
  </si>
  <si>
    <t>Datum:29.01.2026</t>
  </si>
  <si>
    <t>Eindrehdraht 3.5 x 7.0</t>
  </si>
  <si>
    <t>Gewinde M10 Gross</t>
  </si>
  <si>
    <t>Bestatmaterial 0.40 mm  (190 Gr + 10%)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</si>
</sst>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&quot;Fr.&quot;\ #,##0.00"/>
    <numFmt numFmtId="165" formatCode="[$EUR]\ #,##0.00"/>
    <numFmt numFmtId="166" formatCode="[$CHF]\ #,##0.00"/>
    <numFmt numFmtId="167" formatCode="_ * #,##0_ ;_ * \-#,##0_ ;_ * &quot;-&quot;??_ ;_ @_ "/>
    <numFmt numFmtId="168" formatCode="_ [$Fr.-807]\ * #,##0.00_ ;_ [$Fr.-807]\ * \-#,##0.00_ ;_ [$Fr.-807]\ * &quot;-&quot;??_ ;_ @_ "/>
    <numFmt numFmtId="169" formatCode="_-* #,##0.00\ [$€-407]_-;\-* #,##0.00\ [$€-407]_-;_-* &quot;-&quot;??\ [$€-407]_-;_-@_-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7"/>
      </bottom>
      <diagonal/>
    </border>
    <border>
      <left style="medium">
        <color indexed="64"/>
      </left>
      <right style="medium">
        <color indexed="64"/>
      </right>
      <top style="thin">
        <color theme="7"/>
      </top>
      <bottom style="thin">
        <color theme="7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thin">
        <color theme="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9"/>
      </top>
      <bottom/>
      <diagonal/>
    </border>
    <border>
      <left/>
      <right/>
      <top style="thin">
        <color theme="8"/>
      </top>
      <bottom style="thin">
        <color theme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/>
    <xf numFmtId="166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2" fillId="5" borderId="2" xfId="0" applyNumberFormat="1" applyFont="1" applyFill="1" applyBorder="1" applyAlignment="1">
      <alignment horizontal="right"/>
    </xf>
    <xf numFmtId="0" fontId="2" fillId="6" borderId="5" xfId="0" applyFont="1" applyFill="1" applyBorder="1"/>
    <xf numFmtId="0" fontId="2" fillId="5" borderId="3" xfId="0" applyFont="1" applyFill="1" applyBorder="1"/>
    <xf numFmtId="165" fontId="2" fillId="0" borderId="0" xfId="0" applyNumberFormat="1" applyFont="1" applyAlignment="1">
      <alignment horizontal="right"/>
    </xf>
    <xf numFmtId="165" fontId="2" fillId="5" borderId="8" xfId="0" applyNumberFormat="1" applyFont="1" applyFill="1" applyBorder="1" applyAlignment="1">
      <alignment horizontal="right"/>
    </xf>
    <xf numFmtId="0" fontId="0" fillId="0" borderId="2" xfId="0" applyBorder="1"/>
    <xf numFmtId="0" fontId="0" fillId="0" borderId="5" xfId="0" applyBorder="1"/>
    <xf numFmtId="0" fontId="0" fillId="0" borderId="7" xfId="0" applyBorder="1"/>
    <xf numFmtId="164" fontId="0" fillId="0" borderId="0" xfId="0" applyNumberFormat="1" applyAlignment="1">
      <alignment horizontal="right"/>
    </xf>
    <xf numFmtId="0" fontId="2" fillId="5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164" fontId="2" fillId="5" borderId="8" xfId="0" applyNumberFormat="1" applyFont="1" applyFill="1" applyBorder="1" applyAlignment="1">
      <alignment horizontal="right"/>
    </xf>
    <xf numFmtId="0" fontId="0" fillId="3" borderId="7" xfId="0" applyFill="1" applyBorder="1"/>
    <xf numFmtId="0" fontId="2" fillId="7" borderId="7" xfId="0" applyFont="1" applyFill="1" applyBorder="1"/>
    <xf numFmtId="166" fontId="2" fillId="7" borderId="7" xfId="0" applyNumberFormat="1" applyFont="1" applyFill="1" applyBorder="1" applyAlignment="1">
      <alignment horizontal="right"/>
    </xf>
    <xf numFmtId="165" fontId="2" fillId="7" borderId="7" xfId="0" applyNumberFormat="1" applyFont="1" applyFill="1" applyBorder="1" applyAlignment="1">
      <alignment horizontal="right"/>
    </xf>
    <xf numFmtId="0" fontId="0" fillId="2" borderId="7" xfId="0" applyFill="1" applyBorder="1"/>
    <xf numFmtId="0" fontId="3" fillId="0" borderId="0" xfId="0" applyFont="1"/>
    <xf numFmtId="166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0" fillId="7" borderId="1" xfId="0" applyNumberFormat="1" applyFill="1" applyBorder="1" applyAlignment="1">
      <alignment horizontal="right"/>
    </xf>
    <xf numFmtId="168" fontId="2" fillId="5" borderId="9" xfId="0" applyNumberFormat="1" applyFont="1" applyFill="1" applyBorder="1" applyAlignment="1">
      <alignment horizontal="right"/>
    </xf>
    <xf numFmtId="168" fontId="2" fillId="6" borderId="11" xfId="0" applyNumberFormat="1" applyFont="1" applyFill="1" applyBorder="1" applyAlignment="1">
      <alignment horizontal="right"/>
    </xf>
    <xf numFmtId="168" fontId="2" fillId="6" borderId="12" xfId="0" applyNumberFormat="1" applyFont="1" applyFill="1" applyBorder="1" applyAlignment="1">
      <alignment horizontal="right"/>
    </xf>
    <xf numFmtId="169" fontId="2" fillId="2" borderId="9" xfId="0" applyNumberFormat="1" applyFont="1" applyFill="1" applyBorder="1" applyAlignment="1">
      <alignment horizontal="right"/>
    </xf>
    <xf numFmtId="169" fontId="2" fillId="5" borderId="9" xfId="0" applyNumberFormat="1" applyFont="1" applyFill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2" fillId="6" borderId="11" xfId="0" applyNumberFormat="1" applyFont="1" applyFill="1" applyBorder="1" applyAlignment="1">
      <alignment horizontal="right"/>
    </xf>
    <xf numFmtId="169" fontId="2" fillId="3" borderId="11" xfId="0" applyNumberFormat="1" applyFont="1" applyFill="1" applyBorder="1" applyAlignment="1">
      <alignment horizontal="right"/>
    </xf>
    <xf numFmtId="169" fontId="2" fillId="3" borderId="13" xfId="0" applyNumberFormat="1" applyFont="1" applyFill="1" applyBorder="1" applyAlignment="1">
      <alignment horizontal="right"/>
    </xf>
    <xf numFmtId="169" fontId="2" fillId="6" borderId="12" xfId="0" applyNumberFormat="1" applyFont="1" applyFill="1" applyBorder="1" applyAlignment="1">
      <alignment horizontal="right"/>
    </xf>
    <xf numFmtId="168" fontId="0" fillId="2" borderId="7" xfId="0" applyNumberFormat="1" applyFill="1" applyBorder="1" applyAlignment="1">
      <alignment horizontal="right"/>
    </xf>
    <xf numFmtId="168" fontId="0" fillId="4" borderId="7" xfId="0" applyNumberFormat="1" applyFill="1" applyBorder="1" applyAlignment="1">
      <alignment horizontal="right"/>
    </xf>
    <xf numFmtId="168" fontId="0" fillId="3" borderId="7" xfId="0" applyNumberFormat="1" applyFill="1" applyBorder="1" applyAlignment="1">
      <alignment horizontal="right"/>
    </xf>
    <xf numFmtId="168" fontId="2" fillId="7" borderId="7" xfId="0" applyNumberFormat="1" applyFont="1" applyFill="1" applyBorder="1" applyAlignment="1">
      <alignment horizontal="right"/>
    </xf>
    <xf numFmtId="169" fontId="0" fillId="2" borderId="7" xfId="0" applyNumberFormat="1" applyFill="1" applyBorder="1" applyAlignment="1">
      <alignment horizontal="right"/>
    </xf>
    <xf numFmtId="169" fontId="0" fillId="4" borderId="7" xfId="0" applyNumberFormat="1" applyFill="1" applyBorder="1" applyAlignment="1">
      <alignment horizontal="right"/>
    </xf>
    <xf numFmtId="169" fontId="0" fillId="3" borderId="7" xfId="0" applyNumberFormat="1" applyFill="1" applyBorder="1" applyAlignment="1">
      <alignment horizontal="right"/>
    </xf>
    <xf numFmtId="169" fontId="2" fillId="7" borderId="7" xfId="0" applyNumberFormat="1" applyFont="1" applyFill="1" applyBorder="1" applyAlignment="1">
      <alignment horizontal="right"/>
    </xf>
    <xf numFmtId="168" fontId="0" fillId="0" borderId="2" xfId="0" applyNumberFormat="1" applyBorder="1" applyAlignment="1">
      <alignment horizontal="right"/>
    </xf>
    <xf numFmtId="168" fontId="2" fillId="5" borderId="4" xfId="0" applyNumberFormat="1" applyFont="1" applyFill="1" applyBorder="1" applyAlignment="1">
      <alignment horizontal="right"/>
    </xf>
    <xf numFmtId="168" fontId="0" fillId="0" borderId="0" xfId="0" applyNumberFormat="1" applyAlignment="1">
      <alignment horizontal="right"/>
    </xf>
    <xf numFmtId="168" fontId="2" fillId="5" borderId="2" xfId="0" applyNumberFormat="1" applyFont="1" applyFill="1" applyBorder="1" applyAlignment="1">
      <alignment horizontal="right"/>
    </xf>
    <xf numFmtId="168" fontId="2" fillId="6" borderId="5" xfId="0" applyNumberFormat="1" applyFont="1" applyFill="1" applyBorder="1" applyAlignment="1">
      <alignment horizontal="right"/>
    </xf>
    <xf numFmtId="168" fontId="0" fillId="0" borderId="5" xfId="0" applyNumberFormat="1" applyBorder="1" applyAlignment="1">
      <alignment horizontal="right"/>
    </xf>
    <xf numFmtId="169" fontId="2" fillId="5" borderId="2" xfId="0" applyNumberFormat="1" applyFont="1" applyFill="1" applyBorder="1" applyAlignment="1">
      <alignment horizontal="right"/>
    </xf>
    <xf numFmtId="169" fontId="0" fillId="0" borderId="2" xfId="0" applyNumberFormat="1" applyBorder="1" applyAlignment="1">
      <alignment horizontal="right"/>
    </xf>
    <xf numFmtId="169" fontId="2" fillId="5" borderId="4" xfId="0" applyNumberFormat="1" applyFont="1" applyFill="1" applyBorder="1" applyAlignment="1">
      <alignment horizontal="right"/>
    </xf>
    <xf numFmtId="169" fontId="0" fillId="0" borderId="0" xfId="0" applyNumberFormat="1" applyAlignment="1">
      <alignment horizontal="right"/>
    </xf>
    <xf numFmtId="169" fontId="2" fillId="6" borderId="5" xfId="0" applyNumberFormat="1" applyFont="1" applyFill="1" applyBorder="1" applyAlignment="1">
      <alignment horizontal="right"/>
    </xf>
    <xf numFmtId="169" fontId="0" fillId="0" borderId="5" xfId="0" applyNumberFormat="1" applyBorder="1" applyAlignment="1">
      <alignment horizontal="right"/>
    </xf>
    <xf numFmtId="168" fontId="0" fillId="2" borderId="7" xfId="1" applyNumberFormat="1" applyFont="1" applyFill="1" applyBorder="1" applyAlignment="1">
      <alignment horizontal="right"/>
    </xf>
    <xf numFmtId="169" fontId="0" fillId="2" borderId="7" xfId="1" applyNumberFormat="1" applyFont="1" applyFill="1" applyBorder="1" applyAlignment="1">
      <alignment horizontal="right"/>
    </xf>
    <xf numFmtId="168" fontId="2" fillId="2" borderId="9" xfId="0" applyNumberFormat="1" applyFont="1" applyFill="1" applyBorder="1" applyAlignment="1">
      <alignment horizontal="right"/>
    </xf>
    <xf numFmtId="168" fontId="2" fillId="0" borderId="10" xfId="0" applyNumberFormat="1" applyFont="1" applyBorder="1" applyAlignment="1">
      <alignment horizontal="right"/>
    </xf>
    <xf numFmtId="168" fontId="2" fillId="3" borderId="11" xfId="0" applyNumberFormat="1" applyFont="1" applyFill="1" applyBorder="1" applyAlignment="1">
      <alignment horizontal="right"/>
    </xf>
    <xf numFmtId="168" fontId="2" fillId="3" borderId="13" xfId="0" applyNumberFormat="1" applyFont="1" applyFill="1" applyBorder="1" applyAlignment="1">
      <alignment horizontal="right"/>
    </xf>
    <xf numFmtId="0" fontId="5" fillId="0" borderId="0" xfId="0" applyFont="1"/>
    <xf numFmtId="43" fontId="6" fillId="7" borderId="1" xfId="1" applyFont="1" applyFill="1" applyBorder="1" applyAlignment="1">
      <alignment horizontal="right"/>
    </xf>
    <xf numFmtId="0" fontId="0" fillId="0" borderId="14" xfId="0" applyBorder="1"/>
    <xf numFmtId="168" fontId="0" fillId="0" borderId="14" xfId="0" applyNumberFormat="1" applyBorder="1" applyAlignment="1">
      <alignment horizontal="right"/>
    </xf>
    <xf numFmtId="169" fontId="0" fillId="0" borderId="14" xfId="0" applyNumberFormat="1" applyBorder="1" applyAlignment="1">
      <alignment horizontal="right"/>
    </xf>
    <xf numFmtId="0" fontId="2" fillId="0" borderId="14" xfId="0" applyFont="1" applyBorder="1"/>
    <xf numFmtId="168" fontId="2" fillId="0" borderId="14" xfId="0" applyNumberFormat="1" applyFont="1" applyBorder="1" applyAlignment="1">
      <alignment horizontal="right"/>
    </xf>
    <xf numFmtId="169" fontId="2" fillId="0" borderId="14" xfId="0" applyNumberFormat="1" applyFont="1" applyBorder="1" applyAlignment="1">
      <alignment horizontal="right"/>
    </xf>
    <xf numFmtId="43" fontId="0" fillId="0" borderId="0" xfId="0" applyNumberFormat="1"/>
    <xf numFmtId="43" fontId="3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2" fillId="5" borderId="2" xfId="1" applyFont="1" applyFill="1" applyBorder="1" applyAlignment="1">
      <alignment horizontal="center"/>
    </xf>
    <xf numFmtId="167" fontId="0" fillId="0" borderId="2" xfId="1" applyNumberFormat="1" applyFont="1" applyFill="1" applyBorder="1" applyAlignment="1">
      <alignment horizontal="center"/>
    </xf>
    <xf numFmtId="43" fontId="2" fillId="5" borderId="4" xfId="1" applyFont="1" applyFill="1" applyBorder="1" applyAlignment="1">
      <alignment horizontal="center"/>
    </xf>
    <xf numFmtId="43" fontId="2" fillId="6" borderId="5" xfId="1" applyFont="1" applyFill="1" applyBorder="1" applyAlignment="1">
      <alignment horizontal="center"/>
    </xf>
    <xf numFmtId="43" fontId="0" fillId="0" borderId="5" xfId="1" applyFont="1" applyFill="1" applyBorder="1" applyAlignment="1">
      <alignment horizontal="center"/>
    </xf>
    <xf numFmtId="43" fontId="2" fillId="7" borderId="7" xfId="1" applyFont="1" applyFill="1" applyBorder="1" applyAlignment="1">
      <alignment horizontal="center"/>
    </xf>
    <xf numFmtId="43" fontId="0" fillId="2" borderId="7" xfId="1" applyFont="1" applyFill="1" applyBorder="1" applyAlignment="1">
      <alignment horizontal="center"/>
    </xf>
    <xf numFmtId="43" fontId="0" fillId="0" borderId="14" xfId="1" applyFont="1" applyFill="1" applyBorder="1" applyAlignment="1">
      <alignment horizontal="center"/>
    </xf>
    <xf numFmtId="43" fontId="0" fillId="3" borderId="7" xfId="1" applyFont="1" applyFill="1" applyBorder="1" applyAlignment="1">
      <alignment horizontal="center"/>
    </xf>
    <xf numFmtId="43" fontId="0" fillId="0" borderId="7" xfId="1" applyFont="1" applyFill="1" applyBorder="1" applyAlignment="1">
      <alignment horizontal="center"/>
    </xf>
    <xf numFmtId="43" fontId="2" fillId="0" borderId="14" xfId="1" applyFont="1" applyFill="1" applyBorder="1" applyAlignment="1">
      <alignment horizontal="center"/>
    </xf>
    <xf numFmtId="43" fontId="2" fillId="0" borderId="0" xfId="1" applyFont="1" applyAlignment="1">
      <alignment horizontal="center"/>
    </xf>
    <xf numFmtId="43" fontId="0" fillId="4" borderId="7" xfId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167" fontId="4" fillId="8" borderId="1" xfId="1" applyNumberFormat="1" applyFont="1" applyFill="1" applyBorder="1" applyAlignment="1">
      <alignment horizontal="right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9B151-5C66-4986-BAF2-3BBDE186572C}">
  <sheetPr>
    <pageSetUpPr fitToPage="1"/>
  </sheetPr>
  <dimension ref="A1:I63"/>
  <sheetViews>
    <sheetView tabSelected="1" topLeftCell="A27" zoomScaleNormal="100" workbookViewId="0">
      <selection activeCell="C52" sqref="C52"/>
    </sheetView>
  </sheetViews>
  <sheetFormatPr baseColWidth="10" defaultRowHeight="15" x14ac:dyDescent="0.25"/>
  <cols>
    <col min="1" max="1" width="39.25" customWidth="1"/>
    <col min="2" max="2" width="4.875" style="77" bestFit="1" customWidth="1"/>
    <col min="3" max="3" width="13.5" style="5" customWidth="1"/>
    <col min="4" max="4" width="12.625" style="6" customWidth="1"/>
    <col min="5" max="5" width="9.25" style="2" customWidth="1"/>
    <col min="6" max="6" width="15.75" style="15" customWidth="1"/>
    <col min="7" max="7" width="15.75" style="10" customWidth="1"/>
    <col min="8" max="8" width="14.875" customWidth="1"/>
  </cols>
  <sheetData>
    <row r="1" spans="1:9" s="25" customFormat="1" ht="20.25" x14ac:dyDescent="0.3">
      <c r="A1" s="25" t="s">
        <v>39</v>
      </c>
      <c r="B1" s="76"/>
      <c r="C1" s="26"/>
      <c r="D1" s="27"/>
      <c r="E1" s="28"/>
      <c r="F1" s="29"/>
      <c r="G1" s="27"/>
    </row>
    <row r="2" spans="1:9" x14ac:dyDescent="0.25">
      <c r="F2" s="30" t="s">
        <v>11</v>
      </c>
      <c r="G2" s="68">
        <v>1.05</v>
      </c>
    </row>
    <row r="3" spans="1:9" x14ac:dyDescent="0.25">
      <c r="A3" t="s">
        <v>41</v>
      </c>
      <c r="F3" s="30" t="s">
        <v>34</v>
      </c>
      <c r="G3" s="92">
        <v>40</v>
      </c>
    </row>
    <row r="4" spans="1:9" ht="15.75" thickBot="1" x14ac:dyDescent="0.3"/>
    <row r="5" spans="1:9" s="1" customFormat="1" x14ac:dyDescent="0.25">
      <c r="A5" s="4" t="s">
        <v>16</v>
      </c>
      <c r="B5" s="78" t="s">
        <v>35</v>
      </c>
      <c r="C5" s="7" t="s">
        <v>0</v>
      </c>
      <c r="D5" s="55" t="s">
        <v>2</v>
      </c>
      <c r="E5" s="16" t="s">
        <v>1</v>
      </c>
      <c r="F5" s="19" t="s">
        <v>17</v>
      </c>
      <c r="G5" s="11" t="s">
        <v>15</v>
      </c>
    </row>
    <row r="6" spans="1:9" x14ac:dyDescent="0.25">
      <c r="A6" s="12"/>
      <c r="B6" s="79">
        <v>100</v>
      </c>
      <c r="C6" s="49">
        <v>0</v>
      </c>
      <c r="D6" s="56">
        <v>0</v>
      </c>
      <c r="E6" s="17">
        <v>0</v>
      </c>
      <c r="F6" s="63">
        <f>((C6/100)*B6)*E6+(((D6/100)*B6)*$G$2*E6)</f>
        <v>0</v>
      </c>
      <c r="G6" s="34">
        <f>((C6/100*B6)/$G$2)*E6+((D6/100*B6)*E6)</f>
        <v>0</v>
      </c>
      <c r="I6" s="75"/>
    </row>
    <row r="7" spans="1:9" x14ac:dyDescent="0.25">
      <c r="A7" s="12" t="s">
        <v>42</v>
      </c>
      <c r="B7" s="79">
        <v>100</v>
      </c>
      <c r="C7" s="49">
        <v>2</v>
      </c>
      <c r="D7" s="56">
        <v>0</v>
      </c>
      <c r="E7" s="17">
        <v>1</v>
      </c>
      <c r="F7" s="63">
        <f t="shared" ref="F7:F18" si="0">((C7/100)*B7)*E7+(((D7/100)*B7)*$G$2*E7)</f>
        <v>2</v>
      </c>
      <c r="G7" s="34">
        <f t="shared" ref="G7:G18" si="1">((C7/100*B7)/$G$2)*E7+((D7/100*B7)*E7)</f>
        <v>1.9047619047619047</v>
      </c>
    </row>
    <row r="8" spans="1:9" x14ac:dyDescent="0.25">
      <c r="A8" s="12" t="s">
        <v>44</v>
      </c>
      <c r="B8" s="79">
        <v>100</v>
      </c>
      <c r="C8" s="49">
        <v>5.0999999999999996</v>
      </c>
      <c r="D8" s="56">
        <v>0</v>
      </c>
      <c r="E8" s="17">
        <v>0.21</v>
      </c>
      <c r="F8" s="63">
        <f t="shared" si="0"/>
        <v>1.071</v>
      </c>
      <c r="G8" s="34">
        <f t="shared" si="1"/>
        <v>1.0199999999999998</v>
      </c>
    </row>
    <row r="9" spans="1:9" x14ac:dyDescent="0.25">
      <c r="A9" s="12" t="s">
        <v>43</v>
      </c>
      <c r="B9" s="79">
        <v>100</v>
      </c>
      <c r="C9" s="49">
        <v>1.5</v>
      </c>
      <c r="D9" s="56">
        <v>0</v>
      </c>
      <c r="E9" s="17">
        <v>1</v>
      </c>
      <c r="F9" s="63">
        <f t="shared" si="0"/>
        <v>1.5</v>
      </c>
      <c r="G9" s="34">
        <f t="shared" si="1"/>
        <v>1.4285714285714286</v>
      </c>
    </row>
    <row r="10" spans="1:9" x14ac:dyDescent="0.25">
      <c r="A10" s="12" t="s">
        <v>38</v>
      </c>
      <c r="B10" s="79">
        <v>100</v>
      </c>
      <c r="C10" s="49">
        <v>0</v>
      </c>
      <c r="D10" s="56">
        <v>0</v>
      </c>
      <c r="E10" s="17">
        <v>0</v>
      </c>
      <c r="F10" s="63">
        <f t="shared" si="0"/>
        <v>0</v>
      </c>
      <c r="G10" s="34">
        <f t="shared" si="1"/>
        <v>0</v>
      </c>
      <c r="I10" s="67"/>
    </row>
    <row r="11" spans="1:9" x14ac:dyDescent="0.25">
      <c r="A11" s="12" t="s">
        <v>38</v>
      </c>
      <c r="B11" s="79">
        <v>100</v>
      </c>
      <c r="C11" s="49">
        <v>0</v>
      </c>
      <c r="D11" s="56">
        <v>0</v>
      </c>
      <c r="E11" s="17">
        <v>0</v>
      </c>
      <c r="F11" s="63">
        <f t="shared" si="0"/>
        <v>0</v>
      </c>
      <c r="G11" s="34">
        <f t="shared" si="1"/>
        <v>0</v>
      </c>
    </row>
    <row r="12" spans="1:9" x14ac:dyDescent="0.25">
      <c r="A12" s="12" t="s">
        <v>38</v>
      </c>
      <c r="B12" s="79">
        <v>100</v>
      </c>
      <c r="C12" s="49">
        <v>0</v>
      </c>
      <c r="D12" s="56">
        <v>0</v>
      </c>
      <c r="E12" s="17">
        <v>0</v>
      </c>
      <c r="F12" s="63">
        <f t="shared" si="0"/>
        <v>0</v>
      </c>
      <c r="G12" s="34">
        <f t="shared" si="1"/>
        <v>0</v>
      </c>
    </row>
    <row r="13" spans="1:9" x14ac:dyDescent="0.25">
      <c r="A13" s="12" t="s">
        <v>38</v>
      </c>
      <c r="B13" s="79">
        <v>100</v>
      </c>
      <c r="C13" s="49">
        <v>0</v>
      </c>
      <c r="D13" s="56">
        <v>0</v>
      </c>
      <c r="E13" s="17">
        <v>0</v>
      </c>
      <c r="F13" s="63">
        <f t="shared" si="0"/>
        <v>0</v>
      </c>
      <c r="G13" s="34">
        <f t="shared" si="1"/>
        <v>0</v>
      </c>
    </row>
    <row r="14" spans="1:9" x14ac:dyDescent="0.25">
      <c r="A14" s="12" t="s">
        <v>38</v>
      </c>
      <c r="B14" s="79">
        <v>100</v>
      </c>
      <c r="C14" s="49">
        <v>0</v>
      </c>
      <c r="D14" s="56">
        <v>0</v>
      </c>
      <c r="E14" s="17">
        <v>0</v>
      </c>
      <c r="F14" s="63">
        <f t="shared" si="0"/>
        <v>0</v>
      </c>
      <c r="G14" s="34">
        <f t="shared" si="1"/>
        <v>0</v>
      </c>
    </row>
    <row r="15" spans="1:9" x14ac:dyDescent="0.25">
      <c r="A15" s="12" t="s">
        <v>38</v>
      </c>
      <c r="B15" s="79">
        <v>100</v>
      </c>
      <c r="C15" s="49">
        <v>0</v>
      </c>
      <c r="D15" s="56">
        <v>0</v>
      </c>
      <c r="E15" s="17">
        <v>0</v>
      </c>
      <c r="F15" s="63">
        <f t="shared" si="0"/>
        <v>0</v>
      </c>
      <c r="G15" s="34">
        <f t="shared" si="1"/>
        <v>0</v>
      </c>
    </row>
    <row r="16" spans="1:9" x14ac:dyDescent="0.25">
      <c r="A16" s="12" t="s">
        <v>38</v>
      </c>
      <c r="B16" s="79">
        <v>100</v>
      </c>
      <c r="C16" s="49">
        <v>0</v>
      </c>
      <c r="D16" s="56">
        <v>0</v>
      </c>
      <c r="E16" s="17">
        <v>1</v>
      </c>
      <c r="F16" s="63">
        <f t="shared" si="0"/>
        <v>0</v>
      </c>
      <c r="G16" s="34">
        <f t="shared" si="1"/>
        <v>0</v>
      </c>
    </row>
    <row r="17" spans="1:7" x14ac:dyDescent="0.25">
      <c r="A17" s="12" t="s">
        <v>38</v>
      </c>
      <c r="B17" s="79">
        <v>100</v>
      </c>
      <c r="C17" s="49">
        <v>0</v>
      </c>
      <c r="D17" s="56">
        <v>0</v>
      </c>
      <c r="E17" s="17">
        <v>0</v>
      </c>
      <c r="F17" s="63">
        <f t="shared" si="0"/>
        <v>0</v>
      </c>
      <c r="G17" s="34">
        <f t="shared" si="1"/>
        <v>0</v>
      </c>
    </row>
    <row r="18" spans="1:7" x14ac:dyDescent="0.25">
      <c r="A18" s="12" t="s">
        <v>38</v>
      </c>
      <c r="B18" s="79">
        <v>100</v>
      </c>
      <c r="C18" s="49">
        <v>0</v>
      </c>
      <c r="D18" s="56">
        <v>0</v>
      </c>
      <c r="E18" s="17">
        <v>0</v>
      </c>
      <c r="F18" s="63">
        <f t="shared" si="0"/>
        <v>0</v>
      </c>
      <c r="G18" s="34">
        <f t="shared" si="1"/>
        <v>0</v>
      </c>
    </row>
    <row r="19" spans="1:7" s="1" customFormat="1" ht="15" customHeight="1" x14ac:dyDescent="0.25">
      <c r="A19" s="9" t="s">
        <v>10</v>
      </c>
      <c r="B19" s="80"/>
      <c r="C19" s="50"/>
      <c r="D19" s="57"/>
      <c r="E19" s="3"/>
      <c r="F19" s="31">
        <f>SUM(F6:F18)</f>
        <v>4.5709999999999997</v>
      </c>
      <c r="G19" s="35">
        <f>SUM(G6:G18)</f>
        <v>4.3533333333333335</v>
      </c>
    </row>
    <row r="20" spans="1:7" x14ac:dyDescent="0.25">
      <c r="C20" s="51"/>
      <c r="D20" s="58"/>
      <c r="F20" s="64"/>
      <c r="G20" s="36"/>
    </row>
    <row r="21" spans="1:7" s="1" customFormat="1" x14ac:dyDescent="0.25">
      <c r="A21" s="4" t="s">
        <v>19</v>
      </c>
      <c r="B21" s="78" t="s">
        <v>35</v>
      </c>
      <c r="C21" s="52" t="s">
        <v>0</v>
      </c>
      <c r="D21" s="55" t="s">
        <v>2</v>
      </c>
      <c r="E21" s="16"/>
      <c r="F21" s="31" t="s">
        <v>17</v>
      </c>
      <c r="G21" s="35" t="s">
        <v>15</v>
      </c>
    </row>
    <row r="22" spans="1:7" x14ac:dyDescent="0.25">
      <c r="A22" s="12"/>
      <c r="B22" s="79">
        <v>100</v>
      </c>
      <c r="C22" s="49">
        <v>0</v>
      </c>
      <c r="D22" s="56">
        <v>0</v>
      </c>
      <c r="E22" s="17">
        <v>0</v>
      </c>
      <c r="F22" s="63">
        <f>(C22/100*B22)+((D22/100*B22)*$G$2)</f>
        <v>0</v>
      </c>
      <c r="G22" s="34">
        <f>((C22/100*B22)/$G$2)+(D22/100*B22)</f>
        <v>0</v>
      </c>
    </row>
    <row r="23" spans="1:7" x14ac:dyDescent="0.25">
      <c r="A23" s="12" t="s">
        <v>40</v>
      </c>
      <c r="B23" s="79">
        <v>100</v>
      </c>
      <c r="C23" s="49">
        <v>0</v>
      </c>
      <c r="D23" s="56">
        <v>0</v>
      </c>
      <c r="E23" s="17">
        <v>0</v>
      </c>
      <c r="F23" s="63">
        <f t="shared" ref="F23:F27" si="2">(C23/100*B23)+((D23/100*B23)*$G$2)</f>
        <v>0</v>
      </c>
      <c r="G23" s="34">
        <f t="shared" ref="G23:G27" si="3">((C23/100*B23)/$G$2)+(D23/100*B23)</f>
        <v>0</v>
      </c>
    </row>
    <row r="24" spans="1:7" x14ac:dyDescent="0.25">
      <c r="A24" s="12" t="s">
        <v>12</v>
      </c>
      <c r="B24" s="79">
        <v>100</v>
      </c>
      <c r="C24" s="49">
        <v>0</v>
      </c>
      <c r="D24" s="56">
        <v>0</v>
      </c>
      <c r="E24" s="17">
        <v>0</v>
      </c>
      <c r="F24" s="63">
        <f t="shared" si="2"/>
        <v>0</v>
      </c>
      <c r="G24" s="34">
        <f t="shared" si="3"/>
        <v>0</v>
      </c>
    </row>
    <row r="25" spans="1:7" x14ac:dyDescent="0.25">
      <c r="A25" s="12"/>
      <c r="B25" s="79">
        <v>100</v>
      </c>
      <c r="C25" s="49">
        <v>0</v>
      </c>
      <c r="D25" s="56">
        <v>0</v>
      </c>
      <c r="E25" s="17">
        <v>0</v>
      </c>
      <c r="F25" s="63">
        <f t="shared" si="2"/>
        <v>0</v>
      </c>
      <c r="G25" s="34">
        <f t="shared" si="3"/>
        <v>0</v>
      </c>
    </row>
    <row r="26" spans="1:7" x14ac:dyDescent="0.25">
      <c r="A26" s="12"/>
      <c r="B26" s="79">
        <v>100</v>
      </c>
      <c r="C26" s="49">
        <v>0</v>
      </c>
      <c r="D26" s="56">
        <v>0</v>
      </c>
      <c r="E26" s="17">
        <v>0</v>
      </c>
      <c r="F26" s="63">
        <f t="shared" si="2"/>
        <v>0</v>
      </c>
      <c r="G26" s="34">
        <f t="shared" si="3"/>
        <v>0</v>
      </c>
    </row>
    <row r="27" spans="1:7" x14ac:dyDescent="0.25">
      <c r="A27" s="12"/>
      <c r="B27" s="79">
        <v>100</v>
      </c>
      <c r="C27" s="49">
        <v>0</v>
      </c>
      <c r="D27" s="56">
        <v>0</v>
      </c>
      <c r="E27" s="17">
        <v>0</v>
      </c>
      <c r="F27" s="63">
        <f t="shared" si="2"/>
        <v>0</v>
      </c>
      <c r="G27" s="34">
        <f t="shared" si="3"/>
        <v>0</v>
      </c>
    </row>
    <row r="28" spans="1:7" s="1" customFormat="1" x14ac:dyDescent="0.25">
      <c r="A28" s="4" t="s">
        <v>10</v>
      </c>
      <c r="B28" s="78"/>
      <c r="C28" s="52"/>
      <c r="D28" s="55"/>
      <c r="E28" s="16"/>
      <c r="F28" s="31">
        <f>SUM(F22:F27)</f>
        <v>0</v>
      </c>
      <c r="G28" s="35">
        <f>SUM(G22:G27)</f>
        <v>0</v>
      </c>
    </row>
    <row r="29" spans="1:7" x14ac:dyDescent="0.25">
      <c r="C29" s="51"/>
      <c r="D29" s="58"/>
      <c r="F29" s="64"/>
      <c r="G29" s="36"/>
    </row>
    <row r="30" spans="1:7" s="1" customFormat="1" x14ac:dyDescent="0.25">
      <c r="A30" s="8" t="s">
        <v>3</v>
      </c>
      <c r="B30" s="81"/>
      <c r="C30" s="53" t="s">
        <v>4</v>
      </c>
      <c r="D30" s="59" t="s">
        <v>6</v>
      </c>
      <c r="E30" s="18" t="s">
        <v>5</v>
      </c>
      <c r="F30" s="32" t="s">
        <v>17</v>
      </c>
      <c r="G30" s="37" t="s">
        <v>15</v>
      </c>
    </row>
    <row r="31" spans="1:7" x14ac:dyDescent="0.25">
      <c r="A31" s="13" t="s">
        <v>9</v>
      </c>
      <c r="B31" s="82"/>
      <c r="C31" s="54">
        <v>2.2000000000000002</v>
      </c>
      <c r="D31" s="60">
        <v>0</v>
      </c>
      <c r="E31" s="91">
        <v>0</v>
      </c>
      <c r="F31" s="65">
        <f>(C31*E31)+((D31*$G$2)*E31)</f>
        <v>0</v>
      </c>
      <c r="G31" s="38">
        <f>(C31/$G$2)*E31+(D31*E31)</f>
        <v>0</v>
      </c>
    </row>
    <row r="32" spans="1:7" x14ac:dyDescent="0.25">
      <c r="A32" s="13" t="s">
        <v>36</v>
      </c>
      <c r="B32" s="82"/>
      <c r="C32" s="54">
        <v>2.2000000000000002</v>
      </c>
      <c r="D32" s="60">
        <v>0</v>
      </c>
      <c r="E32" s="91">
        <v>0</v>
      </c>
      <c r="F32" s="65">
        <f t="shared" ref="F32:F45" si="4">(C32*E32)+((D32*$G$2)*E32)</f>
        <v>0</v>
      </c>
      <c r="G32" s="38">
        <f t="shared" ref="G32:G45" si="5">(C32/$G$2)*E32+(D32*E32)</f>
        <v>0</v>
      </c>
    </row>
    <row r="33" spans="1:7" x14ac:dyDescent="0.25">
      <c r="A33" s="13" t="s">
        <v>26</v>
      </c>
      <c r="B33" s="82"/>
      <c r="C33" s="54">
        <v>2.2000000000000002</v>
      </c>
      <c r="D33" s="60">
        <v>0</v>
      </c>
      <c r="E33" s="91">
        <v>120</v>
      </c>
      <c r="F33" s="65">
        <f t="shared" si="4"/>
        <v>264</v>
      </c>
      <c r="G33" s="38">
        <f t="shared" si="5"/>
        <v>251.42857142857144</v>
      </c>
    </row>
    <row r="34" spans="1:7" x14ac:dyDescent="0.25">
      <c r="A34" s="13" t="s">
        <v>37</v>
      </c>
      <c r="B34" s="82"/>
      <c r="C34" s="54">
        <v>2.2000000000000002</v>
      </c>
      <c r="D34" s="60">
        <v>0</v>
      </c>
      <c r="E34" s="91">
        <v>0</v>
      </c>
      <c r="F34" s="65">
        <f t="shared" si="4"/>
        <v>0</v>
      </c>
      <c r="G34" s="38">
        <f t="shared" si="5"/>
        <v>0</v>
      </c>
    </row>
    <row r="35" spans="1:7" x14ac:dyDescent="0.25">
      <c r="A35" s="13" t="s">
        <v>28</v>
      </c>
      <c r="B35" s="82"/>
      <c r="C35" s="54">
        <v>2.2000000000000002</v>
      </c>
      <c r="D35" s="60">
        <v>0</v>
      </c>
      <c r="E35" s="91">
        <v>0</v>
      </c>
      <c r="F35" s="65">
        <f t="shared" si="4"/>
        <v>0</v>
      </c>
      <c r="G35" s="38">
        <f t="shared" si="5"/>
        <v>0</v>
      </c>
    </row>
    <row r="36" spans="1:7" x14ac:dyDescent="0.25">
      <c r="A36" s="13" t="s">
        <v>27</v>
      </c>
      <c r="B36" s="82"/>
      <c r="C36" s="54">
        <v>2.2000000000000002</v>
      </c>
      <c r="D36" s="60">
        <v>0</v>
      </c>
      <c r="E36" s="91">
        <v>80</v>
      </c>
      <c r="F36" s="65">
        <f t="shared" si="4"/>
        <v>176</v>
      </c>
      <c r="G36" s="38">
        <f t="shared" si="5"/>
        <v>167.61904761904762</v>
      </c>
    </row>
    <row r="37" spans="1:7" x14ac:dyDescent="0.25">
      <c r="A37" s="13" t="s">
        <v>29</v>
      </c>
      <c r="B37" s="82"/>
      <c r="C37" s="54">
        <v>2.2000000000000002</v>
      </c>
      <c r="D37" s="60">
        <v>0</v>
      </c>
      <c r="E37" s="91">
        <v>0</v>
      </c>
      <c r="F37" s="65">
        <f t="shared" si="4"/>
        <v>0</v>
      </c>
      <c r="G37" s="38">
        <f t="shared" si="5"/>
        <v>0</v>
      </c>
    </row>
    <row r="38" spans="1:7" x14ac:dyDescent="0.25">
      <c r="A38" s="13" t="s">
        <v>30</v>
      </c>
      <c r="B38" s="82"/>
      <c r="C38" s="54">
        <v>2.2000000000000002</v>
      </c>
      <c r="D38" s="60">
        <v>0</v>
      </c>
      <c r="E38" s="91">
        <v>0</v>
      </c>
      <c r="F38" s="65">
        <f t="shared" si="4"/>
        <v>0</v>
      </c>
      <c r="G38" s="38">
        <f t="shared" si="5"/>
        <v>0</v>
      </c>
    </row>
    <row r="39" spans="1:7" x14ac:dyDescent="0.25">
      <c r="A39" s="13" t="s">
        <v>31</v>
      </c>
      <c r="B39" s="82"/>
      <c r="C39" s="54">
        <v>2.2000000000000002</v>
      </c>
      <c r="D39" s="60">
        <v>0</v>
      </c>
      <c r="E39" s="91">
        <v>20</v>
      </c>
      <c r="F39" s="65">
        <f t="shared" si="4"/>
        <v>44</v>
      </c>
      <c r="G39" s="38">
        <f t="shared" si="5"/>
        <v>41.904761904761905</v>
      </c>
    </row>
    <row r="40" spans="1:7" x14ac:dyDescent="0.25">
      <c r="A40" s="13" t="s">
        <v>8</v>
      </c>
      <c r="B40" s="82"/>
      <c r="C40" s="54">
        <v>2.2000000000000002</v>
      </c>
      <c r="D40" s="60">
        <v>0</v>
      </c>
      <c r="E40" s="91">
        <v>0</v>
      </c>
      <c r="F40" s="65">
        <f t="shared" si="4"/>
        <v>0</v>
      </c>
      <c r="G40" s="38">
        <f t="shared" si="5"/>
        <v>0</v>
      </c>
    </row>
    <row r="41" spans="1:7" x14ac:dyDescent="0.25">
      <c r="A41" s="13" t="s">
        <v>7</v>
      </c>
      <c r="B41" s="82"/>
      <c r="C41" s="54">
        <v>2.2000000000000002</v>
      </c>
      <c r="D41" s="60">
        <v>0</v>
      </c>
      <c r="E41" s="91">
        <v>0</v>
      </c>
      <c r="F41" s="65">
        <f t="shared" si="4"/>
        <v>0</v>
      </c>
      <c r="G41" s="38">
        <f t="shared" si="5"/>
        <v>0</v>
      </c>
    </row>
    <row r="42" spans="1:7" x14ac:dyDescent="0.25">
      <c r="A42" s="13" t="s">
        <v>32</v>
      </c>
      <c r="B42" s="82"/>
      <c r="C42" s="54">
        <v>2.2000000000000002</v>
      </c>
      <c r="D42" s="60">
        <v>0</v>
      </c>
      <c r="E42" s="91">
        <v>15</v>
      </c>
      <c r="F42" s="66">
        <f t="shared" si="4"/>
        <v>33</v>
      </c>
      <c r="G42" s="39">
        <f t="shared" si="5"/>
        <v>31.428571428571431</v>
      </c>
    </row>
    <row r="43" spans="1:7" x14ac:dyDescent="0.25">
      <c r="A43" s="13"/>
      <c r="B43" s="82"/>
      <c r="C43" s="54">
        <v>0</v>
      </c>
      <c r="D43" s="60">
        <v>0</v>
      </c>
      <c r="E43" s="91">
        <v>0</v>
      </c>
      <c r="F43" s="66">
        <f t="shared" si="4"/>
        <v>0</v>
      </c>
      <c r="G43" s="39">
        <f t="shared" si="5"/>
        <v>0</v>
      </c>
    </row>
    <row r="44" spans="1:7" x14ac:dyDescent="0.25">
      <c r="A44" s="13"/>
      <c r="B44" s="82"/>
      <c r="C44" s="54">
        <v>0</v>
      </c>
      <c r="D44" s="60">
        <v>0</v>
      </c>
      <c r="E44" s="91">
        <v>0</v>
      </c>
      <c r="F44" s="66">
        <f t="shared" si="4"/>
        <v>0</v>
      </c>
      <c r="G44" s="39">
        <f t="shared" si="5"/>
        <v>0</v>
      </c>
    </row>
    <row r="45" spans="1:7" x14ac:dyDescent="0.25">
      <c r="A45" s="13"/>
      <c r="B45" s="82"/>
      <c r="C45" s="54">
        <v>0</v>
      </c>
      <c r="D45" s="60">
        <v>0</v>
      </c>
      <c r="E45" s="91">
        <v>0</v>
      </c>
      <c r="F45" s="66">
        <f t="shared" si="4"/>
        <v>0</v>
      </c>
      <c r="G45" s="39">
        <f t="shared" si="5"/>
        <v>0</v>
      </c>
    </row>
    <row r="46" spans="1:7" s="1" customFormat="1" ht="15.75" thickBot="1" x14ac:dyDescent="0.3">
      <c r="A46" s="8" t="s">
        <v>10</v>
      </c>
      <c r="B46" s="81"/>
      <c r="C46" s="53"/>
      <c r="D46" s="59"/>
      <c r="E46" s="18"/>
      <c r="F46" s="33">
        <f>SUM(F31:F45)</f>
        <v>517</v>
      </c>
      <c r="G46" s="40">
        <f>SUM(G31:G45)</f>
        <v>492.38095238095241</v>
      </c>
    </row>
    <row r="49" spans="1:4" x14ac:dyDescent="0.25">
      <c r="A49" s="21" t="s">
        <v>13</v>
      </c>
      <c r="B49" s="83"/>
      <c r="C49" s="22" t="s">
        <v>0</v>
      </c>
      <c r="D49" s="23" t="s">
        <v>2</v>
      </c>
    </row>
    <row r="50" spans="1:4" x14ac:dyDescent="0.25">
      <c r="A50" s="24" t="s">
        <v>20</v>
      </c>
      <c r="B50" s="84"/>
      <c r="C50" s="41">
        <f>F19+F28</f>
        <v>4.5709999999999997</v>
      </c>
      <c r="D50" s="45">
        <f>G19+G28</f>
        <v>4.3533333333333335</v>
      </c>
    </row>
    <row r="51" spans="1:4" x14ac:dyDescent="0.25">
      <c r="A51" s="24" t="s">
        <v>18</v>
      </c>
      <c r="B51" s="84"/>
      <c r="C51" s="61">
        <v>1.3</v>
      </c>
      <c r="D51" s="62">
        <v>1.35</v>
      </c>
    </row>
    <row r="52" spans="1:4" x14ac:dyDescent="0.25">
      <c r="A52" s="24" t="s">
        <v>21</v>
      </c>
      <c r="B52" s="84"/>
      <c r="C52" s="41">
        <f>C50*C51</f>
        <v>5.9422999999999995</v>
      </c>
      <c r="D52" s="45">
        <f>D50*D51</f>
        <v>5.8770000000000007</v>
      </c>
    </row>
    <row r="53" spans="1:4" x14ac:dyDescent="0.25">
      <c r="A53" s="69"/>
      <c r="B53" s="85"/>
      <c r="C53" s="70"/>
      <c r="D53" s="71"/>
    </row>
    <row r="54" spans="1:4" x14ac:dyDescent="0.25">
      <c r="A54" s="20" t="s">
        <v>33</v>
      </c>
      <c r="B54" s="86"/>
      <c r="C54" s="43">
        <f>F46/$G$3</f>
        <v>12.925000000000001</v>
      </c>
      <c r="D54" s="47">
        <f>G46/$G$3</f>
        <v>12.30952380952381</v>
      </c>
    </row>
    <row r="55" spans="1:4" x14ac:dyDescent="0.25">
      <c r="A55" s="69"/>
      <c r="B55" s="85"/>
      <c r="C55" s="70"/>
      <c r="D55" s="71"/>
    </row>
    <row r="56" spans="1:4" x14ac:dyDescent="0.25">
      <c r="A56" s="21" t="s">
        <v>14</v>
      </c>
      <c r="B56" s="83"/>
      <c r="C56" s="44">
        <f>C52+C54</f>
        <v>18.8673</v>
      </c>
      <c r="D56" s="48">
        <f>D52+D54</f>
        <v>18.186523809523813</v>
      </c>
    </row>
    <row r="57" spans="1:4" x14ac:dyDescent="0.25">
      <c r="A57" s="14" t="s">
        <v>22</v>
      </c>
      <c r="B57" s="87"/>
      <c r="C57" s="90">
        <v>1.35</v>
      </c>
      <c r="D57" s="90">
        <v>1.35</v>
      </c>
    </row>
    <row r="58" spans="1:4" x14ac:dyDescent="0.25">
      <c r="A58" s="21" t="s">
        <v>23</v>
      </c>
      <c r="B58" s="83"/>
      <c r="C58" s="44">
        <f>C56*C57</f>
        <v>25.470855</v>
      </c>
      <c r="D58" s="48">
        <f>D56*D57</f>
        <v>24.55180714285715</v>
      </c>
    </row>
    <row r="59" spans="1:4" x14ac:dyDescent="0.25">
      <c r="A59" s="72"/>
      <c r="B59" s="88"/>
      <c r="C59" s="73"/>
      <c r="D59" s="74"/>
    </row>
    <row r="60" spans="1:4" x14ac:dyDescent="0.25">
      <c r="A60" s="14" t="s">
        <v>25</v>
      </c>
      <c r="B60" s="87"/>
      <c r="C60" s="42">
        <f>C56-C50-C54</f>
        <v>1.3712999999999997</v>
      </c>
      <c r="D60" s="46">
        <f>D56-D50-D54</f>
        <v>1.5236666666666689</v>
      </c>
    </row>
    <row r="61" spans="1:4" x14ac:dyDescent="0.25">
      <c r="A61" s="14" t="s">
        <v>24</v>
      </c>
      <c r="B61" s="87"/>
      <c r="C61" s="42">
        <f>C58-C50-C54</f>
        <v>7.9748550000000016</v>
      </c>
      <c r="D61" s="46">
        <f>D58-D50-D54</f>
        <v>7.8889500000000083</v>
      </c>
    </row>
    <row r="62" spans="1:4" x14ac:dyDescent="0.25">
      <c r="A62" s="1"/>
      <c r="B62" s="89"/>
    </row>
    <row r="63" spans="1:4" x14ac:dyDescent="0.25">
      <c r="A63" s="1"/>
      <c r="B63" s="89"/>
    </row>
  </sheetData>
  <pageMargins left="0.25" right="0.25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Bösch</dc:creator>
  <cp:lastModifiedBy>Bösch MRS AG</cp:lastModifiedBy>
  <cp:lastPrinted>2019-08-21T09:27:35Z</cp:lastPrinted>
  <dcterms:created xsi:type="dcterms:W3CDTF">2018-10-24T11:14:50Z</dcterms:created>
  <dcterms:modified xsi:type="dcterms:W3CDTF">2026-02-02T07:46:28Z</dcterms:modified>
</cp:coreProperties>
</file>